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oralliegines/Desktop/"/>
    </mc:Choice>
  </mc:AlternateContent>
  <xr:revisionPtr revIDLastSave="0" documentId="13_ncr:1_{1D3E8C28-2CDA-5E4D-8C37-429403916850}" xr6:coauthVersionLast="36" xr6:coauthVersionMax="36" xr10:uidLastSave="{00000000-0000-0000-0000-000000000000}"/>
  <bookViews>
    <workbookView xWindow="9820" yWindow="1360" windowWidth="32860" windowHeight="25740" xr2:uid="{00000000-000D-0000-FFFF-FFFF00000000}"/>
  </bookViews>
  <sheets>
    <sheet name="CIP 2024" sheetId="4" r:id="rId1"/>
  </sheets>
  <calcPr calcId="162913"/>
</workbook>
</file>

<file path=xl/calcChain.xml><?xml version="1.0" encoding="utf-8"?>
<calcChain xmlns="http://schemas.openxmlformats.org/spreadsheetml/2006/main">
  <c r="B53" i="4" l="1"/>
  <c r="B54" i="4"/>
  <c r="B55" i="4"/>
  <c r="B56" i="4"/>
  <c r="B57" i="4"/>
  <c r="B58" i="4"/>
  <c r="B59" i="4"/>
  <c r="B60" i="4"/>
  <c r="B61" i="4"/>
  <c r="B62" i="4"/>
  <c r="B63" i="4"/>
  <c r="B64" i="4"/>
  <c r="B52" i="4"/>
  <c r="B29" i="4"/>
  <c r="L17" i="4" l="1"/>
  <c r="L32" i="4"/>
  <c r="B31" i="4"/>
  <c r="B30" i="4"/>
  <c r="B28" i="4"/>
  <c r="B27" i="4"/>
  <c r="B26" i="4"/>
  <c r="B21" i="4"/>
  <c r="B16" i="4"/>
  <c r="B15" i="4"/>
  <c r="B14" i="4"/>
  <c r="B13" i="4"/>
  <c r="B12" i="4"/>
  <c r="B11" i="4"/>
  <c r="B10" i="4"/>
  <c r="B9" i="4"/>
  <c r="B8" i="4"/>
  <c r="B7" i="4"/>
  <c r="B5" i="4"/>
  <c r="B4" i="4"/>
  <c r="B6" i="4"/>
  <c r="L65" i="4"/>
  <c r="L67" i="4" l="1"/>
  <c r="F32" i="4"/>
  <c r="G32" i="4"/>
  <c r="H32" i="4"/>
  <c r="I32" i="4"/>
  <c r="J32" i="4"/>
  <c r="K32" i="4"/>
  <c r="F17" i="4"/>
  <c r="G17" i="4"/>
  <c r="H17" i="4"/>
  <c r="I17" i="4"/>
  <c r="J17" i="4"/>
  <c r="K17" i="4"/>
  <c r="K65" i="4" l="1"/>
  <c r="K67" i="4" s="1"/>
  <c r="F65" i="4" l="1"/>
  <c r="F67" i="4" s="1"/>
  <c r="J65" i="4"/>
  <c r="J67" i="4" s="1"/>
  <c r="I65" i="4"/>
  <c r="I67" i="4" s="1"/>
  <c r="H65" i="4"/>
  <c r="H67" i="4" s="1"/>
  <c r="J49" i="4"/>
  <c r="I49" i="4"/>
  <c r="H49" i="4"/>
  <c r="H50" i="4" s="1"/>
  <c r="G49" i="4"/>
  <c r="F49" i="4"/>
  <c r="B49" i="4"/>
  <c r="C27" i="4"/>
  <c r="C28" i="4"/>
  <c r="D21" i="4"/>
  <c r="C21" i="4"/>
  <c r="C20" i="4"/>
  <c r="C13" i="4"/>
  <c r="C12" i="4"/>
  <c r="C5" i="4"/>
  <c r="D2" i="4"/>
  <c r="C2" i="4"/>
  <c r="I50" i="4" l="1"/>
  <c r="G50" i="4"/>
  <c r="F50" i="4"/>
  <c r="J50" i="4"/>
  <c r="G65" i="4"/>
  <c r="G67" i="4" s="1"/>
</calcChain>
</file>

<file path=xl/sharedStrings.xml><?xml version="1.0" encoding="utf-8"?>
<sst xmlns="http://schemas.openxmlformats.org/spreadsheetml/2006/main" count="103" uniqueCount="90">
  <si>
    <t>School</t>
  </si>
  <si>
    <t>East Wake MS</t>
  </si>
  <si>
    <t>Northridge</t>
  </si>
  <si>
    <t>FVHS</t>
  </si>
  <si>
    <t>Wiley</t>
  </si>
  <si>
    <t>York</t>
  </si>
  <si>
    <t>Conn</t>
  </si>
  <si>
    <t>W Millbrook M</t>
  </si>
  <si>
    <t>Comments</t>
  </si>
  <si>
    <t>Life CY Building</t>
  </si>
  <si>
    <t>Ed Equipment</t>
  </si>
  <si>
    <t>Life CY Furniture</t>
  </si>
  <si>
    <t>Enviro/ADA</t>
  </si>
  <si>
    <t>Security</t>
  </si>
  <si>
    <t>Assessments</t>
  </si>
  <si>
    <t>Land</t>
  </si>
  <si>
    <t>SNAP</t>
  </si>
  <si>
    <t>Program Cont</t>
  </si>
  <si>
    <t>Program Mgmt</t>
  </si>
  <si>
    <t>Swing at Spring Forest</t>
  </si>
  <si>
    <t>Swing on campus</t>
  </si>
  <si>
    <t>Stough</t>
  </si>
  <si>
    <t>Swing at ES24</t>
  </si>
  <si>
    <t>Swing at Garner 9th Grade Ctr</t>
  </si>
  <si>
    <t>Calendar Year Start Design</t>
  </si>
  <si>
    <t>Tech Devices</t>
  </si>
  <si>
    <t>Tech Infrastructure</t>
  </si>
  <si>
    <t>Calendar Year Const Complete</t>
  </si>
  <si>
    <t>Project Cost Includes Inflation  ($M)</t>
  </si>
  <si>
    <t>Swing TBD</t>
  </si>
  <si>
    <t>Swing at H13</t>
  </si>
  <si>
    <t>Total</t>
  </si>
  <si>
    <t>NWCCA</t>
  </si>
  <si>
    <t>Transitions</t>
  </si>
  <si>
    <t>Buck Jones Road</t>
  </si>
  <si>
    <t>Data &amp; Accountability</t>
  </si>
  <si>
    <t>River Oaks</t>
  </si>
  <si>
    <t>4 Programs</t>
  </si>
  <si>
    <t>SW Reg Trans/M&amp;O</t>
  </si>
  <si>
    <t>Infinity</t>
  </si>
  <si>
    <t>Carl Sandburg Court</t>
  </si>
  <si>
    <t>Garner 9th Conversion</t>
  </si>
  <si>
    <t>SE Reg Trans/M&amp;O</t>
  </si>
  <si>
    <t>NW Reg Trans/M&amp;O</t>
  </si>
  <si>
    <t>6-12 ALP (Tier III)</t>
  </si>
  <si>
    <t>K-5 ALP (Tier III)</t>
  </si>
  <si>
    <t>NE Reg Trans/M&amp;O</t>
  </si>
  <si>
    <t>ALC Satellite Locations</t>
  </si>
  <si>
    <t>TBD</t>
  </si>
  <si>
    <t>Flex Academy Locations</t>
  </si>
  <si>
    <t>Wendell</t>
  </si>
  <si>
    <t>SNAP Net Total</t>
  </si>
  <si>
    <t>Location TBD</t>
  </si>
  <si>
    <t>Convert to Prof Dev/CNS</t>
  </si>
  <si>
    <t>Rock Quarry Purch Warehouse</t>
  </si>
  <si>
    <t>Convert Wakefield 9th Grade Ctr</t>
  </si>
  <si>
    <t>Near Middle Creek HS</t>
  </si>
  <si>
    <t>*SNAP FY 2017 is CIP2013 funding</t>
  </si>
  <si>
    <t>ES Reno</t>
  </si>
  <si>
    <t>MS Reno</t>
  </si>
  <si>
    <t>FY19    $M</t>
  </si>
  <si>
    <t>FY20    $M</t>
  </si>
  <si>
    <t>FY21    $M</t>
  </si>
  <si>
    <t>FY22    $M</t>
  </si>
  <si>
    <t>FY23    $M</t>
  </si>
  <si>
    <t>FY24    $M</t>
  </si>
  <si>
    <t>Temp Classrooms</t>
  </si>
  <si>
    <t>New School Totals</t>
  </si>
  <si>
    <t>Existing School Totals</t>
  </si>
  <si>
    <t xml:space="preserve">Parkside ES </t>
  </si>
  <si>
    <t xml:space="preserve">Southlakes ES </t>
  </si>
  <si>
    <t>FY25    $M</t>
  </si>
  <si>
    <t>MS 14</t>
  </si>
  <si>
    <t>ES 41</t>
  </si>
  <si>
    <t>ES 51</t>
  </si>
  <si>
    <t>ES 44</t>
  </si>
  <si>
    <t>HS 12</t>
  </si>
  <si>
    <t>ES x5</t>
  </si>
  <si>
    <t>ES x4</t>
  </si>
  <si>
    <t>ES x6</t>
  </si>
  <si>
    <t>ES x7</t>
  </si>
  <si>
    <t>HS 11</t>
  </si>
  <si>
    <t>HS 15</t>
  </si>
  <si>
    <t>MS 12</t>
  </si>
  <si>
    <t>ES x8</t>
  </si>
  <si>
    <t>Fuller</t>
  </si>
  <si>
    <t>Swift Creek</t>
  </si>
  <si>
    <t>Swing at M14</t>
  </si>
  <si>
    <t>Swing at M12</t>
  </si>
  <si>
    <t>Will be used for swing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</si>
</sst>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.0_);_(* \(#,##0.0\);_(* &quot;-&quot;??_);_(@_)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2" fillId="0" borderId="0" xfId="1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66" fontId="0" fillId="0" borderId="0" xfId="2" applyNumberFormat="1" applyFont="1" applyFill="1" applyAlignment="1">
      <alignment horizontal="center"/>
    </xf>
    <xf numFmtId="0" fontId="0" fillId="0" borderId="0" xfId="0" applyFont="1" applyFill="1"/>
    <xf numFmtId="0" fontId="6" fillId="0" borderId="0" xfId="0" applyFont="1" applyAlignment="1">
      <alignment horizontal="right"/>
    </xf>
    <xf numFmtId="165" fontId="0" fillId="0" borderId="0" xfId="1" applyNumberFormat="1" applyFont="1"/>
    <xf numFmtId="165" fontId="0" fillId="0" borderId="0" xfId="1" applyNumberFormat="1" applyFont="1" applyFill="1"/>
    <xf numFmtId="165" fontId="6" fillId="0" borderId="0" xfId="1" applyNumberFormat="1" applyFont="1" applyAlignment="1">
      <alignment horizontal="center" vertical="center" wrapText="1"/>
    </xf>
    <xf numFmtId="165" fontId="4" fillId="0" borderId="0" xfId="1" applyNumberFormat="1" applyFont="1"/>
    <xf numFmtId="165" fontId="4" fillId="0" borderId="0" xfId="1" applyNumberFormat="1" applyFont="1" applyAlignment="1">
      <alignment horizontal="right"/>
    </xf>
    <xf numFmtId="165" fontId="6" fillId="0" borderId="0" xfId="1" applyNumberFormat="1" applyFont="1"/>
    <xf numFmtId="165" fontId="7" fillId="0" borderId="0" xfId="1" applyNumberFormat="1" applyFont="1"/>
    <xf numFmtId="0" fontId="2" fillId="0" borderId="0" xfId="0" applyFont="1"/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9" fontId="0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166" fontId="4" fillId="0" borderId="0" xfId="2" applyNumberFormat="1" applyFont="1" applyFill="1" applyAlignment="1">
      <alignment horizontal="center"/>
    </xf>
    <xf numFmtId="164" fontId="0" fillId="0" borderId="0" xfId="1" applyNumberFormat="1" applyFont="1" applyFill="1"/>
    <xf numFmtId="164" fontId="6" fillId="0" borderId="0" xfId="1" applyNumberFormat="1" applyFont="1" applyFill="1" applyAlignment="1">
      <alignment horizontal="center"/>
    </xf>
    <xf numFmtId="167" fontId="4" fillId="0" borderId="0" xfId="2" applyNumberFormat="1" applyFont="1" applyFill="1" applyAlignment="1">
      <alignment horizontal="center"/>
    </xf>
    <xf numFmtId="166" fontId="1" fillId="0" borderId="0" xfId="2" applyNumberFormat="1" applyFont="1" applyFill="1" applyAlignment="1">
      <alignment horizontal="center"/>
    </xf>
    <xf numFmtId="166" fontId="0" fillId="0" borderId="0" xfId="0" applyNumberFormat="1" applyFill="1"/>
    <xf numFmtId="166" fontId="4" fillId="0" borderId="0" xfId="1" applyNumberFormat="1" applyFont="1" applyFill="1" applyAlignment="1">
      <alignment horizontal="right"/>
    </xf>
    <xf numFmtId="167" fontId="0" fillId="0" borderId="0" xfId="2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/>
    <xf numFmtId="165" fontId="6" fillId="0" borderId="0" xfId="0" applyNumberFormat="1" applyFont="1" applyFill="1" applyAlignment="1">
      <alignment horizontal="center"/>
    </xf>
    <xf numFmtId="44" fontId="0" fillId="0" borderId="0" xfId="0" applyNumberFormat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2"/>
  <sheetViews>
    <sheetView tabSelected="1" zoomScaleNormal="100" workbookViewId="0">
      <pane ySplit="1" topLeftCell="A2" activePane="bottomLeft" state="frozen"/>
      <selection pane="bottomLeft" activeCell="P17" sqref="P17"/>
    </sheetView>
  </sheetViews>
  <sheetFormatPr baseColWidth="10" defaultColWidth="8.83203125" defaultRowHeight="15" x14ac:dyDescent="0.2"/>
  <cols>
    <col min="1" max="1" width="19.6640625" style="12" customWidth="1"/>
    <col min="2" max="2" width="16.33203125" style="3" customWidth="1"/>
    <col min="3" max="3" width="10.6640625" style="27" hidden="1" customWidth="1"/>
    <col min="4" max="4" width="11.1640625" style="2" customWidth="1"/>
    <col min="5" max="5" width="27.83203125" customWidth="1"/>
    <col min="6" max="6" width="8.6640625" style="4" customWidth="1"/>
    <col min="7" max="11" width="8.6640625" customWidth="1"/>
    <col min="12" max="12" width="8.6640625" bestFit="1" customWidth="1"/>
    <col min="13" max="13" width="10.5" bestFit="1" customWidth="1"/>
  </cols>
  <sheetData>
    <row r="1" spans="1:12" s="1" customFormat="1" ht="45" x14ac:dyDescent="0.2">
      <c r="A1" s="32" t="s">
        <v>0</v>
      </c>
      <c r="B1" s="6" t="s">
        <v>28</v>
      </c>
      <c r="C1" s="26" t="s">
        <v>24</v>
      </c>
      <c r="D1" s="5" t="s">
        <v>27</v>
      </c>
      <c r="E1" s="5" t="s">
        <v>8</v>
      </c>
      <c r="F1" s="7" t="s">
        <v>60</v>
      </c>
      <c r="G1" s="7" t="s">
        <v>61</v>
      </c>
      <c r="H1" s="7" t="s">
        <v>62</v>
      </c>
      <c r="I1" s="7" t="s">
        <v>63</v>
      </c>
      <c r="J1" s="7" t="s">
        <v>64</v>
      </c>
      <c r="K1" s="7" t="s">
        <v>65</v>
      </c>
      <c r="L1" s="7" t="s">
        <v>71</v>
      </c>
    </row>
    <row r="2" spans="1:12" s="13" customFormat="1" x14ac:dyDescent="0.2">
      <c r="A2" s="12" t="s">
        <v>69</v>
      </c>
      <c r="B2" s="19">
        <v>39.700000000000003</v>
      </c>
      <c r="C2" s="27">
        <f>2018-2</f>
        <v>2016</v>
      </c>
      <c r="D2" s="14">
        <f>2021-2</f>
        <v>2019</v>
      </c>
      <c r="F2" s="15">
        <v>32</v>
      </c>
      <c r="G2" s="15"/>
      <c r="H2" s="15"/>
      <c r="I2" s="15"/>
      <c r="J2" s="15"/>
    </row>
    <row r="3" spans="1:12" x14ac:dyDescent="0.2">
      <c r="A3" s="12" t="s">
        <v>70</v>
      </c>
      <c r="B3" s="19">
        <v>44.1</v>
      </c>
      <c r="C3" s="27">
        <v>2017</v>
      </c>
      <c r="D3" s="14">
        <v>2020</v>
      </c>
      <c r="E3" s="16"/>
      <c r="F3" s="15">
        <v>39.9</v>
      </c>
      <c r="G3" s="15">
        <v>2.2000000000000002</v>
      </c>
      <c r="H3" s="15"/>
      <c r="I3" s="15"/>
      <c r="J3" s="15"/>
      <c r="K3" s="13"/>
    </row>
    <row r="4" spans="1:12" x14ac:dyDescent="0.2">
      <c r="A4" s="12" t="s">
        <v>72</v>
      </c>
      <c r="B4" s="18">
        <f t="shared" ref="B4:B5" si="0">SUM(F4:L4)</f>
        <v>73.900000000000006</v>
      </c>
      <c r="C4" s="27">
        <v>2018</v>
      </c>
      <c r="D4" s="14">
        <v>2022</v>
      </c>
      <c r="E4" s="13" t="s">
        <v>89</v>
      </c>
      <c r="F4" s="15">
        <v>2</v>
      </c>
      <c r="G4" s="15">
        <v>1</v>
      </c>
      <c r="H4" s="15">
        <v>70.900000000000006</v>
      </c>
      <c r="I4" s="15"/>
      <c r="J4" s="15"/>
      <c r="K4" s="13"/>
    </row>
    <row r="5" spans="1:12" x14ac:dyDescent="0.2">
      <c r="A5" s="12" t="s">
        <v>73</v>
      </c>
      <c r="B5" s="18">
        <f t="shared" si="0"/>
        <v>50</v>
      </c>
      <c r="C5" s="27">
        <f>2019-1</f>
        <v>2018</v>
      </c>
      <c r="D5" s="14">
        <v>2022</v>
      </c>
      <c r="E5" s="13"/>
      <c r="F5" s="15">
        <v>2</v>
      </c>
      <c r="G5" s="15">
        <v>0.4</v>
      </c>
      <c r="H5" s="15">
        <v>47.6</v>
      </c>
      <c r="I5" s="15"/>
      <c r="J5" s="15"/>
      <c r="K5" s="13"/>
    </row>
    <row r="6" spans="1:12" x14ac:dyDescent="0.2">
      <c r="A6" s="12" t="s">
        <v>74</v>
      </c>
      <c r="B6" s="18">
        <f>SUM(F6:L6)</f>
        <v>52.2</v>
      </c>
      <c r="C6" s="27">
        <v>2018</v>
      </c>
      <c r="D6" s="14">
        <v>2023</v>
      </c>
      <c r="E6" s="13"/>
      <c r="F6" s="15"/>
      <c r="G6" s="15">
        <v>3.1</v>
      </c>
      <c r="H6" s="15"/>
      <c r="I6" s="15">
        <v>49.1</v>
      </c>
      <c r="J6" s="15"/>
      <c r="K6" s="13"/>
    </row>
    <row r="7" spans="1:12" x14ac:dyDescent="0.2">
      <c r="A7" s="12" t="s">
        <v>75</v>
      </c>
      <c r="B7" s="18">
        <f t="shared" ref="B7:B16" si="1">SUM(F7:L7)</f>
        <v>52.2</v>
      </c>
      <c r="C7" s="27">
        <v>2019</v>
      </c>
      <c r="D7" s="14">
        <v>2023</v>
      </c>
      <c r="E7" s="13"/>
      <c r="F7" s="15"/>
      <c r="G7" s="15">
        <v>3.1</v>
      </c>
      <c r="H7" s="15"/>
      <c r="I7" s="15">
        <v>49.1</v>
      </c>
      <c r="J7" s="15"/>
      <c r="K7" s="13"/>
    </row>
    <row r="8" spans="1:12" x14ac:dyDescent="0.2">
      <c r="A8" s="12" t="s">
        <v>78</v>
      </c>
      <c r="B8" s="18">
        <f t="shared" si="1"/>
        <v>54.699999999999996</v>
      </c>
      <c r="C8" s="27">
        <v>2019</v>
      </c>
      <c r="D8" s="14">
        <v>2024</v>
      </c>
      <c r="E8" s="13"/>
      <c r="F8" s="15"/>
      <c r="G8" s="15"/>
      <c r="H8" s="15">
        <v>3.3</v>
      </c>
      <c r="I8" s="15"/>
      <c r="J8" s="15">
        <v>51.4</v>
      </c>
      <c r="K8" s="15"/>
      <c r="L8" s="13"/>
    </row>
    <row r="9" spans="1:12" x14ac:dyDescent="0.2">
      <c r="A9" s="12" t="s">
        <v>76</v>
      </c>
      <c r="B9" s="18">
        <f t="shared" si="1"/>
        <v>146.5</v>
      </c>
      <c r="C9" s="27">
        <v>2020</v>
      </c>
      <c r="D9" s="14">
        <v>2024</v>
      </c>
      <c r="E9" s="13"/>
      <c r="F9" s="15"/>
      <c r="G9" s="15">
        <v>7.8</v>
      </c>
      <c r="H9" s="15"/>
      <c r="I9" s="15">
        <v>82.7</v>
      </c>
      <c r="J9" s="15">
        <v>56</v>
      </c>
      <c r="K9" s="13"/>
    </row>
    <row r="10" spans="1:12" x14ac:dyDescent="0.2">
      <c r="A10" s="12" t="s">
        <v>77</v>
      </c>
      <c r="B10" s="18">
        <f t="shared" si="1"/>
        <v>57.199999999999996</v>
      </c>
      <c r="C10" s="27">
        <v>2022</v>
      </c>
      <c r="D10" s="14">
        <v>2025</v>
      </c>
      <c r="E10" s="13"/>
      <c r="F10" s="15"/>
      <c r="G10" s="15"/>
      <c r="H10" s="15"/>
      <c r="I10" s="15">
        <v>3.4</v>
      </c>
      <c r="J10" s="15"/>
      <c r="K10" s="15">
        <v>53.8</v>
      </c>
      <c r="L10" s="13"/>
    </row>
    <row r="11" spans="1:12" s="13" customFormat="1" x14ac:dyDescent="0.2">
      <c r="A11" s="12" t="s">
        <v>79</v>
      </c>
      <c r="B11" s="18">
        <f t="shared" si="1"/>
        <v>57.199999999999996</v>
      </c>
      <c r="C11" s="27"/>
      <c r="D11" s="14">
        <v>2025</v>
      </c>
      <c r="F11" s="15"/>
      <c r="G11" s="15"/>
      <c r="H11" s="15"/>
      <c r="I11" s="15">
        <v>3.4</v>
      </c>
      <c r="J11" s="15"/>
      <c r="K11" s="15">
        <v>53.8</v>
      </c>
    </row>
    <row r="12" spans="1:12" s="13" customFormat="1" x14ac:dyDescent="0.2">
      <c r="A12" s="12" t="s">
        <v>80</v>
      </c>
      <c r="B12" s="18">
        <f t="shared" si="1"/>
        <v>57.199999999999996</v>
      </c>
      <c r="C12" s="27">
        <f>2021-1</f>
        <v>2020</v>
      </c>
      <c r="D12" s="14">
        <v>2025</v>
      </c>
      <c r="F12" s="15"/>
      <c r="G12" s="15"/>
      <c r="H12" s="15"/>
      <c r="I12" s="15">
        <v>3.4</v>
      </c>
      <c r="J12" s="15"/>
      <c r="K12" s="15">
        <v>53.8</v>
      </c>
    </row>
    <row r="13" spans="1:12" s="13" customFormat="1" x14ac:dyDescent="0.2">
      <c r="A13" s="12" t="s">
        <v>81</v>
      </c>
      <c r="B13" s="18">
        <f t="shared" si="1"/>
        <v>73.800000000000011</v>
      </c>
      <c r="C13" s="27">
        <f>2021-1</f>
        <v>2020</v>
      </c>
      <c r="D13" s="14">
        <v>2025</v>
      </c>
      <c r="F13" s="15"/>
      <c r="G13" s="15"/>
      <c r="H13" s="15"/>
      <c r="I13" s="15">
        <v>4.4000000000000004</v>
      </c>
      <c r="J13" s="15"/>
      <c r="K13" s="15">
        <v>69.400000000000006</v>
      </c>
    </row>
    <row r="14" spans="1:12" s="13" customFormat="1" x14ac:dyDescent="0.2">
      <c r="A14" s="12" t="s">
        <v>82</v>
      </c>
      <c r="B14" s="18">
        <f t="shared" si="1"/>
        <v>71.199999999999989</v>
      </c>
      <c r="C14" s="27"/>
      <c r="D14" s="14">
        <v>2025</v>
      </c>
      <c r="F14" s="15"/>
      <c r="G14" s="15"/>
      <c r="H14" s="15"/>
      <c r="I14" s="15">
        <v>4.5999999999999996</v>
      </c>
      <c r="J14" s="15"/>
      <c r="K14" s="15">
        <v>66.599999999999994</v>
      </c>
    </row>
    <row r="15" spans="1:12" s="13" customFormat="1" x14ac:dyDescent="0.2">
      <c r="A15" s="12" t="s">
        <v>84</v>
      </c>
      <c r="B15" s="18">
        <f t="shared" si="1"/>
        <v>59.9</v>
      </c>
      <c r="C15" s="27"/>
      <c r="D15" s="14">
        <v>2026</v>
      </c>
      <c r="F15" s="15"/>
      <c r="G15" s="15"/>
      <c r="H15" s="15"/>
      <c r="I15" s="15"/>
      <c r="J15" s="15">
        <v>3.5</v>
      </c>
      <c r="K15" s="15"/>
      <c r="L15" s="15">
        <v>56.4</v>
      </c>
    </row>
    <row r="16" spans="1:12" s="13" customFormat="1" x14ac:dyDescent="0.2">
      <c r="A16" s="12" t="s">
        <v>83</v>
      </c>
      <c r="B16" s="18">
        <f t="shared" si="1"/>
        <v>89.199999999999989</v>
      </c>
      <c r="C16" s="27"/>
      <c r="D16" s="14">
        <v>2026</v>
      </c>
      <c r="E16" s="13" t="s">
        <v>89</v>
      </c>
      <c r="F16" s="15"/>
      <c r="G16" s="15"/>
      <c r="H16" s="15"/>
      <c r="I16" s="15"/>
      <c r="J16" s="15">
        <v>5.6</v>
      </c>
      <c r="K16" s="15"/>
      <c r="L16" s="15">
        <v>83.6</v>
      </c>
    </row>
    <row r="17" spans="1:12" s="13" customFormat="1" x14ac:dyDescent="0.2">
      <c r="A17" s="12"/>
      <c r="B17" s="21"/>
      <c r="C17" s="27"/>
      <c r="D17" s="14"/>
      <c r="E17" s="36" t="s">
        <v>67</v>
      </c>
      <c r="F17" s="37">
        <f t="shared" ref="F17:L17" si="2">SUM(F2:F16)</f>
        <v>75.900000000000006</v>
      </c>
      <c r="G17" s="37">
        <f t="shared" si="2"/>
        <v>17.600000000000001</v>
      </c>
      <c r="H17" s="37">
        <f t="shared" si="2"/>
        <v>121.8</v>
      </c>
      <c r="I17" s="37">
        <f t="shared" si="2"/>
        <v>200.10000000000002</v>
      </c>
      <c r="J17" s="37">
        <f t="shared" si="2"/>
        <v>116.5</v>
      </c>
      <c r="K17" s="37">
        <f t="shared" si="2"/>
        <v>297.39999999999998</v>
      </c>
      <c r="L17" s="37">
        <f t="shared" si="2"/>
        <v>140</v>
      </c>
    </row>
    <row r="18" spans="1:12" x14ac:dyDescent="0.2">
      <c r="A18" s="12" t="s">
        <v>4</v>
      </c>
      <c r="B18" s="18">
        <v>24.7</v>
      </c>
      <c r="C18" s="27">
        <v>2016</v>
      </c>
      <c r="D18" s="14">
        <v>2019</v>
      </c>
      <c r="E18" t="s">
        <v>23</v>
      </c>
      <c r="F18" s="15">
        <v>18</v>
      </c>
      <c r="G18" s="15">
        <v>0.4</v>
      </c>
      <c r="H18" s="15"/>
      <c r="I18" s="15"/>
      <c r="J18" s="15"/>
      <c r="K18" s="13"/>
    </row>
    <row r="19" spans="1:12" x14ac:dyDescent="0.2">
      <c r="A19" s="12" t="s">
        <v>2</v>
      </c>
      <c r="B19" s="18">
        <v>38.1</v>
      </c>
      <c r="C19" s="27">
        <v>2016</v>
      </c>
      <c r="D19" s="14">
        <v>2019</v>
      </c>
      <c r="E19" s="13" t="s">
        <v>19</v>
      </c>
      <c r="F19" s="15">
        <v>25.9</v>
      </c>
      <c r="G19" s="15"/>
      <c r="H19" s="15"/>
      <c r="I19" s="15"/>
      <c r="J19" s="15"/>
      <c r="K19" s="13"/>
    </row>
    <row r="20" spans="1:12" x14ac:dyDescent="0.2">
      <c r="A20" s="12" t="s">
        <v>21</v>
      </c>
      <c r="B20" s="18">
        <v>39.299999999999997</v>
      </c>
      <c r="C20" s="27">
        <f>2017-1</f>
        <v>2016</v>
      </c>
      <c r="D20" s="14">
        <v>2020</v>
      </c>
      <c r="E20" s="13" t="s">
        <v>22</v>
      </c>
      <c r="F20" s="15">
        <v>11.6</v>
      </c>
      <c r="G20" s="15">
        <v>24</v>
      </c>
      <c r="H20" s="15"/>
      <c r="I20" s="15"/>
      <c r="J20" s="15"/>
      <c r="K20" s="13"/>
    </row>
    <row r="21" spans="1:12" x14ac:dyDescent="0.2">
      <c r="A21" s="12" t="s">
        <v>1</v>
      </c>
      <c r="B21" s="18">
        <f t="shared" ref="B21:B31" si="3">SUM(F21:L21)</f>
        <v>63.3</v>
      </c>
      <c r="C21" s="27">
        <f>2019-2</f>
        <v>2017</v>
      </c>
      <c r="D21" s="14">
        <f>2023-3</f>
        <v>2020</v>
      </c>
      <c r="E21" s="13" t="s">
        <v>20</v>
      </c>
      <c r="F21" s="15">
        <v>57.9</v>
      </c>
      <c r="G21" s="15">
        <v>5.4</v>
      </c>
      <c r="H21" s="15"/>
      <c r="I21" s="15"/>
      <c r="J21" s="15"/>
      <c r="K21" s="13"/>
    </row>
    <row r="22" spans="1:12" x14ac:dyDescent="0.2">
      <c r="A22" s="12" t="s">
        <v>6</v>
      </c>
      <c r="B22" s="18">
        <v>44</v>
      </c>
      <c r="C22" s="27">
        <v>2018</v>
      </c>
      <c r="D22" s="14">
        <v>2020</v>
      </c>
      <c r="E22" s="13" t="s">
        <v>19</v>
      </c>
      <c r="F22" s="15">
        <v>21.5</v>
      </c>
      <c r="G22" s="15">
        <v>20.5</v>
      </c>
      <c r="H22" s="15"/>
      <c r="I22" s="15"/>
      <c r="J22" s="15"/>
      <c r="K22" s="13"/>
    </row>
    <row r="23" spans="1:12" x14ac:dyDescent="0.2">
      <c r="A23" s="12" t="s">
        <v>3</v>
      </c>
      <c r="B23" s="18">
        <v>111.7</v>
      </c>
      <c r="C23" s="27">
        <v>2017</v>
      </c>
      <c r="D23" s="14">
        <v>2021</v>
      </c>
      <c r="E23" s="13" t="s">
        <v>30</v>
      </c>
      <c r="F23" s="15">
        <v>32.6</v>
      </c>
      <c r="G23" s="15">
        <v>73.599999999999994</v>
      </c>
      <c r="H23" s="15"/>
      <c r="I23" s="15"/>
      <c r="J23" s="15"/>
      <c r="K23" s="13"/>
    </row>
    <row r="24" spans="1:12" x14ac:dyDescent="0.2">
      <c r="A24" s="12" t="s">
        <v>5</v>
      </c>
      <c r="B24" s="18">
        <v>44.5</v>
      </c>
      <c r="C24" s="27">
        <v>2018</v>
      </c>
      <c r="D24" s="14">
        <v>2021</v>
      </c>
      <c r="E24" s="13" t="s">
        <v>22</v>
      </c>
      <c r="F24" s="15"/>
      <c r="G24" s="15">
        <v>42.5</v>
      </c>
      <c r="H24" s="15"/>
      <c r="I24" s="15"/>
      <c r="J24" s="15"/>
      <c r="K24" s="13"/>
    </row>
    <row r="25" spans="1:12" x14ac:dyDescent="0.2">
      <c r="A25" s="12" t="s">
        <v>85</v>
      </c>
      <c r="B25" s="18">
        <v>36.1</v>
      </c>
      <c r="D25" s="14">
        <v>2021</v>
      </c>
      <c r="E25" s="13" t="s">
        <v>23</v>
      </c>
      <c r="F25" s="15"/>
      <c r="G25" s="15"/>
      <c r="H25" s="15">
        <v>34.1</v>
      </c>
      <c r="I25" s="15"/>
      <c r="J25" s="15"/>
      <c r="K25" s="13"/>
    </row>
    <row r="26" spans="1:12" x14ac:dyDescent="0.2">
      <c r="A26" s="12" t="s">
        <v>86</v>
      </c>
      <c r="B26" s="18">
        <f t="shared" si="3"/>
        <v>50.9</v>
      </c>
      <c r="D26" s="14">
        <v>2022</v>
      </c>
      <c r="E26" s="13" t="s">
        <v>23</v>
      </c>
      <c r="F26" s="15"/>
      <c r="G26" s="15">
        <v>3</v>
      </c>
      <c r="H26" s="15"/>
      <c r="I26" s="15">
        <v>47.9</v>
      </c>
      <c r="J26" s="15"/>
      <c r="K26" s="13"/>
    </row>
    <row r="27" spans="1:12" x14ac:dyDescent="0.2">
      <c r="A27" s="12" t="s">
        <v>7</v>
      </c>
      <c r="B27" s="18">
        <f t="shared" si="3"/>
        <v>68.5</v>
      </c>
      <c r="C27" s="27">
        <f>2020-1</f>
        <v>2019</v>
      </c>
      <c r="D27" s="14">
        <v>2022</v>
      </c>
      <c r="E27" s="13" t="s">
        <v>20</v>
      </c>
      <c r="F27" s="15"/>
      <c r="G27" s="15">
        <v>2.2999999999999998</v>
      </c>
      <c r="H27" s="15">
        <v>66.2</v>
      </c>
      <c r="I27" s="15"/>
      <c r="J27" s="15"/>
      <c r="K27" s="13"/>
    </row>
    <row r="28" spans="1:12" x14ac:dyDescent="0.2">
      <c r="A28" s="12" t="s">
        <v>59</v>
      </c>
      <c r="B28" s="18">
        <f t="shared" si="3"/>
        <v>74.599999999999994</v>
      </c>
      <c r="C28" s="27">
        <f>2021-3</f>
        <v>2018</v>
      </c>
      <c r="D28" s="14">
        <v>2024</v>
      </c>
      <c r="E28" s="13" t="s">
        <v>87</v>
      </c>
      <c r="F28" s="15"/>
      <c r="G28" s="15">
        <v>6.1</v>
      </c>
      <c r="H28" s="15"/>
      <c r="I28" s="15">
        <v>38.5</v>
      </c>
      <c r="J28" s="15">
        <v>30</v>
      </c>
      <c r="K28" s="15"/>
    </row>
    <row r="29" spans="1:12" x14ac:dyDescent="0.2">
      <c r="A29" s="12" t="s">
        <v>58</v>
      </c>
      <c r="B29" s="18">
        <f>SUM(F29:L29)</f>
        <v>47.3</v>
      </c>
      <c r="D29" s="14">
        <v>2024</v>
      </c>
      <c r="E29" s="13" t="s">
        <v>29</v>
      </c>
      <c r="F29" s="15"/>
      <c r="G29" s="15"/>
      <c r="H29" s="15">
        <v>4.9000000000000004</v>
      </c>
      <c r="I29" s="15"/>
      <c r="J29" s="15">
        <v>42.4</v>
      </c>
      <c r="K29" s="15"/>
      <c r="L29" s="13"/>
    </row>
    <row r="30" spans="1:12" x14ac:dyDescent="0.2">
      <c r="A30" s="12" t="s">
        <v>58</v>
      </c>
      <c r="B30" s="18">
        <f t="shared" si="3"/>
        <v>56</v>
      </c>
      <c r="D30" s="14">
        <v>2025</v>
      </c>
      <c r="E30" s="13" t="s">
        <v>29</v>
      </c>
      <c r="F30" s="15"/>
      <c r="G30" s="15"/>
      <c r="H30" s="15"/>
      <c r="I30" s="15">
        <v>5.7</v>
      </c>
      <c r="J30" s="15"/>
      <c r="K30" s="15">
        <v>50.3</v>
      </c>
      <c r="L30" s="13"/>
    </row>
    <row r="31" spans="1:12" x14ac:dyDescent="0.2">
      <c r="A31" s="12" t="s">
        <v>59</v>
      </c>
      <c r="B31" s="18">
        <f t="shared" si="3"/>
        <v>7.3</v>
      </c>
      <c r="D31" s="14">
        <v>2026</v>
      </c>
      <c r="E31" s="13" t="s">
        <v>88</v>
      </c>
      <c r="F31" s="15"/>
      <c r="G31" s="15"/>
      <c r="H31" s="15"/>
      <c r="I31" s="15"/>
      <c r="J31" s="15"/>
      <c r="K31" s="15"/>
      <c r="L31" s="41">
        <v>7.3</v>
      </c>
    </row>
    <row r="32" spans="1:12" x14ac:dyDescent="0.2">
      <c r="B32" s="21"/>
      <c r="D32" s="14"/>
      <c r="E32" s="36" t="s">
        <v>68</v>
      </c>
      <c r="F32" s="37">
        <f t="shared" ref="F32:L32" si="4">SUM(F18:F31)</f>
        <v>167.5</v>
      </c>
      <c r="G32" s="37">
        <f t="shared" si="4"/>
        <v>177.79999999999998</v>
      </c>
      <c r="H32" s="37">
        <f t="shared" si="4"/>
        <v>105.20000000000002</v>
      </c>
      <c r="I32" s="37">
        <f t="shared" si="4"/>
        <v>92.100000000000009</v>
      </c>
      <c r="J32" s="37">
        <f t="shared" si="4"/>
        <v>72.400000000000006</v>
      </c>
      <c r="K32" s="37">
        <f t="shared" si="4"/>
        <v>50.3</v>
      </c>
      <c r="L32" s="37">
        <f t="shared" si="4"/>
        <v>7.3</v>
      </c>
    </row>
    <row r="33" spans="1:11" ht="16" x14ac:dyDescent="0.2">
      <c r="A33" s="33"/>
      <c r="B33" s="20"/>
      <c r="C33" s="28"/>
      <c r="D33" s="9"/>
      <c r="E33" s="9"/>
      <c r="F33" s="39"/>
      <c r="G33" s="39"/>
      <c r="H33" s="39"/>
      <c r="I33" s="39"/>
      <c r="J33" s="39"/>
      <c r="K33" s="13"/>
    </row>
    <row r="34" spans="1:11" x14ac:dyDescent="0.2">
      <c r="A34" s="34"/>
      <c r="B34" s="21"/>
      <c r="F34" s="40"/>
      <c r="G34" s="40"/>
      <c r="H34" s="40"/>
      <c r="I34" s="40"/>
      <c r="J34" s="40"/>
      <c r="K34" s="13"/>
    </row>
    <row r="35" spans="1:11" hidden="1" x14ac:dyDescent="0.2">
      <c r="A35" s="34" t="s">
        <v>32</v>
      </c>
      <c r="B35" s="21">
        <v>5.3390000000000004</v>
      </c>
      <c r="C35" s="27">
        <v>2016</v>
      </c>
      <c r="D35" s="2">
        <v>2017</v>
      </c>
      <c r="E35" t="s">
        <v>55</v>
      </c>
      <c r="F35" s="41"/>
      <c r="G35" s="41"/>
      <c r="H35" s="41"/>
      <c r="I35" s="41"/>
      <c r="J35" s="41"/>
      <c r="K35" s="13"/>
    </row>
    <row r="36" spans="1:11" hidden="1" x14ac:dyDescent="0.2">
      <c r="A36" s="34" t="s">
        <v>33</v>
      </c>
      <c r="B36" s="21">
        <v>2.1360000000000001</v>
      </c>
      <c r="C36" s="27">
        <v>2016</v>
      </c>
      <c r="D36" s="2">
        <v>2017</v>
      </c>
      <c r="E36" t="s">
        <v>34</v>
      </c>
      <c r="F36" s="41"/>
      <c r="G36" s="41"/>
      <c r="H36" s="41"/>
      <c r="I36" s="41"/>
      <c r="J36" s="41"/>
      <c r="K36" s="13"/>
    </row>
    <row r="37" spans="1:11" hidden="1" x14ac:dyDescent="0.2">
      <c r="A37" s="34" t="s">
        <v>35</v>
      </c>
      <c r="B37" s="21">
        <v>0.624</v>
      </c>
      <c r="C37" s="27">
        <v>2016</v>
      </c>
      <c r="D37" s="2">
        <v>2017</v>
      </c>
      <c r="E37" t="s">
        <v>54</v>
      </c>
      <c r="F37" s="41"/>
      <c r="G37" s="41"/>
      <c r="H37" s="41"/>
      <c r="I37" s="41"/>
      <c r="J37" s="41"/>
      <c r="K37" s="13"/>
    </row>
    <row r="38" spans="1:11" hidden="1" x14ac:dyDescent="0.2">
      <c r="A38" s="34" t="s">
        <v>36</v>
      </c>
      <c r="B38" s="21">
        <v>0.54600000000000004</v>
      </c>
      <c r="C38" s="27">
        <v>2016</v>
      </c>
      <c r="D38" s="2">
        <v>2017</v>
      </c>
      <c r="E38" t="s">
        <v>37</v>
      </c>
      <c r="F38" s="41"/>
      <c r="G38" s="41"/>
      <c r="H38" s="41"/>
      <c r="I38" s="41"/>
      <c r="J38" s="41"/>
      <c r="K38" s="13"/>
    </row>
    <row r="39" spans="1:11" hidden="1" x14ac:dyDescent="0.2">
      <c r="A39" s="34" t="s">
        <v>38</v>
      </c>
      <c r="B39" s="21">
        <v>18.431000000000001</v>
      </c>
      <c r="C39" s="27">
        <v>2016</v>
      </c>
      <c r="D39" s="2">
        <v>2022</v>
      </c>
      <c r="E39" t="s">
        <v>56</v>
      </c>
      <c r="F39" s="41"/>
      <c r="G39" s="41"/>
      <c r="H39" s="41">
        <v>1.2</v>
      </c>
      <c r="I39" s="41">
        <v>11.2</v>
      </c>
      <c r="J39" s="41"/>
      <c r="K39" s="13"/>
    </row>
    <row r="40" spans="1:11" hidden="1" x14ac:dyDescent="0.2">
      <c r="A40" s="34" t="s">
        <v>39</v>
      </c>
      <c r="B40" s="21">
        <v>2.7959999999999998</v>
      </c>
      <c r="C40" s="27">
        <v>2017</v>
      </c>
      <c r="D40" s="2">
        <v>2018</v>
      </c>
      <c r="E40" t="s">
        <v>40</v>
      </c>
      <c r="F40" s="41"/>
      <c r="G40" s="41"/>
      <c r="H40" s="41"/>
      <c r="I40" s="41"/>
      <c r="J40" s="41"/>
      <c r="K40" s="13"/>
    </row>
    <row r="41" spans="1:11" hidden="1" x14ac:dyDescent="0.2">
      <c r="A41" s="34" t="s">
        <v>41</v>
      </c>
      <c r="B41" s="21">
        <v>3.5329999999999999</v>
      </c>
      <c r="C41" s="27">
        <v>2018</v>
      </c>
      <c r="D41" s="2">
        <v>2020</v>
      </c>
      <c r="E41" t="s">
        <v>53</v>
      </c>
      <c r="F41" s="41">
        <v>0.35</v>
      </c>
      <c r="G41" s="41">
        <v>3.2</v>
      </c>
      <c r="H41" s="41"/>
      <c r="I41" s="41"/>
      <c r="J41" s="41"/>
      <c r="K41" s="13"/>
    </row>
    <row r="42" spans="1:11" hidden="1" x14ac:dyDescent="0.2">
      <c r="A42" s="34" t="s">
        <v>42</v>
      </c>
      <c r="B42" s="21">
        <v>18.010000000000002</v>
      </c>
      <c r="C42" s="27">
        <v>2019</v>
      </c>
      <c r="D42" s="2">
        <v>2022</v>
      </c>
      <c r="E42" t="s">
        <v>50</v>
      </c>
      <c r="F42" s="41"/>
      <c r="G42" s="41">
        <v>1.8</v>
      </c>
      <c r="H42" s="41">
        <v>16.2</v>
      </c>
      <c r="I42" s="41"/>
      <c r="J42" s="41"/>
      <c r="K42" s="13"/>
    </row>
    <row r="43" spans="1:11" hidden="1" x14ac:dyDescent="0.2">
      <c r="A43" s="34" t="s">
        <v>44</v>
      </c>
      <c r="B43" s="21">
        <v>14.965</v>
      </c>
      <c r="C43" s="27">
        <v>2020</v>
      </c>
      <c r="D43" s="2">
        <v>2024</v>
      </c>
      <c r="E43" t="s">
        <v>52</v>
      </c>
      <c r="F43" s="41"/>
      <c r="G43" s="42"/>
      <c r="H43" s="41">
        <v>1.5</v>
      </c>
      <c r="I43" s="41">
        <v>13.4</v>
      </c>
      <c r="J43" s="41"/>
      <c r="K43" s="13"/>
    </row>
    <row r="44" spans="1:11" hidden="1" x14ac:dyDescent="0.2">
      <c r="A44" s="34" t="s">
        <v>45</v>
      </c>
      <c r="B44" s="21">
        <v>16.702999999999999</v>
      </c>
      <c r="C44" s="27">
        <v>2021</v>
      </c>
      <c r="D44" s="2">
        <v>2024</v>
      </c>
      <c r="E44" t="s">
        <v>52</v>
      </c>
      <c r="F44" s="41"/>
      <c r="G44" s="41"/>
      <c r="H44" s="41"/>
      <c r="I44" s="41">
        <v>1.6</v>
      </c>
      <c r="J44" s="41">
        <v>15.1</v>
      </c>
      <c r="K44" s="13"/>
    </row>
    <row r="45" spans="1:11" hidden="1" x14ac:dyDescent="0.2">
      <c r="A45" s="34" t="s">
        <v>43</v>
      </c>
      <c r="B45" s="21">
        <v>23.954999999999998</v>
      </c>
      <c r="C45" s="27">
        <v>2022</v>
      </c>
      <c r="D45" s="2">
        <v>2025</v>
      </c>
      <c r="E45" t="s">
        <v>52</v>
      </c>
      <c r="F45" s="41"/>
      <c r="G45" s="41"/>
      <c r="H45" s="41"/>
      <c r="I45" s="41"/>
      <c r="J45" s="41">
        <v>23.954999999999998</v>
      </c>
      <c r="K45" s="13"/>
    </row>
    <row r="46" spans="1:11" hidden="1" x14ac:dyDescent="0.2">
      <c r="A46" s="34" t="s">
        <v>46</v>
      </c>
      <c r="B46" s="21">
        <v>24.637</v>
      </c>
      <c r="C46" s="27">
        <v>2023</v>
      </c>
      <c r="D46" s="2">
        <v>2026</v>
      </c>
      <c r="E46" t="s">
        <v>52</v>
      </c>
      <c r="F46" s="41"/>
      <c r="G46" s="41"/>
      <c r="H46" s="41"/>
      <c r="I46" s="41"/>
      <c r="J46" s="41"/>
      <c r="K46" s="13"/>
    </row>
    <row r="47" spans="1:11" hidden="1" x14ac:dyDescent="0.2">
      <c r="A47" s="34" t="s">
        <v>47</v>
      </c>
      <c r="B47" s="22" t="s">
        <v>48</v>
      </c>
      <c r="F47" s="41"/>
      <c r="G47" s="41"/>
      <c r="H47" s="41"/>
      <c r="I47" s="41"/>
      <c r="J47" s="41"/>
      <c r="K47" s="13"/>
    </row>
    <row r="48" spans="1:11" hidden="1" x14ac:dyDescent="0.2">
      <c r="A48" s="34" t="s">
        <v>49</v>
      </c>
      <c r="B48" s="22" t="s">
        <v>48</v>
      </c>
      <c r="F48" s="41"/>
      <c r="G48" s="41"/>
      <c r="H48" s="41"/>
      <c r="I48" s="41"/>
      <c r="J48" s="41"/>
      <c r="K48" s="13"/>
    </row>
    <row r="49" spans="1:12" hidden="1" x14ac:dyDescent="0.2">
      <c r="A49" s="34"/>
      <c r="B49" s="22">
        <f>SUM(B35:B48)</f>
        <v>131.67500000000001</v>
      </c>
      <c r="F49" s="43">
        <f t="shared" ref="F49:J49" si="5">SUM(F35:F48)</f>
        <v>0.35</v>
      </c>
      <c r="G49" s="43">
        <f t="shared" si="5"/>
        <v>5</v>
      </c>
      <c r="H49" s="43">
        <f t="shared" si="5"/>
        <v>18.899999999999999</v>
      </c>
      <c r="I49" s="43">
        <f t="shared" si="5"/>
        <v>26.200000000000003</v>
      </c>
      <c r="J49" s="43">
        <f t="shared" si="5"/>
        <v>39.055</v>
      </c>
      <c r="K49" s="13"/>
    </row>
    <row r="50" spans="1:12" hidden="1" x14ac:dyDescent="0.2">
      <c r="A50" s="35" t="s">
        <v>51</v>
      </c>
      <c r="B50" s="21"/>
      <c r="C50" s="29"/>
      <c r="E50" s="25" t="s">
        <v>57</v>
      </c>
      <c r="F50" s="15">
        <f t="shared" ref="F50:J50" si="6">F62-F49</f>
        <v>16.95</v>
      </c>
      <c r="G50" s="15">
        <f t="shared" si="6"/>
        <v>10</v>
      </c>
      <c r="H50" s="15">
        <f t="shared" si="6"/>
        <v>-2.8999999999999986</v>
      </c>
      <c r="I50" s="15">
        <f t="shared" si="6"/>
        <v>-11.200000000000003</v>
      </c>
      <c r="J50" s="15">
        <f t="shared" si="6"/>
        <v>-33.055</v>
      </c>
      <c r="K50" s="13"/>
    </row>
    <row r="51" spans="1:12" hidden="1" x14ac:dyDescent="0.2">
      <c r="A51" s="35"/>
      <c r="B51" s="21"/>
      <c r="C51" s="29"/>
      <c r="F51" s="44"/>
      <c r="G51" s="44"/>
      <c r="H51" s="44"/>
      <c r="I51" s="44"/>
      <c r="J51" s="44"/>
      <c r="K51" s="13"/>
    </row>
    <row r="52" spans="1:12" x14ac:dyDescent="0.2">
      <c r="A52" s="34" t="s">
        <v>9</v>
      </c>
      <c r="B52" s="8">
        <f>SUM(F52:L52)</f>
        <v>181.64592900000002</v>
      </c>
      <c r="C52" s="30"/>
      <c r="F52" s="15">
        <v>7</v>
      </c>
      <c r="G52" s="15">
        <v>27</v>
      </c>
      <c r="H52" s="15">
        <v>27.810000000000002</v>
      </c>
      <c r="I52" s="15">
        <v>28.644300000000005</v>
      </c>
      <c r="J52" s="15">
        <v>29.503629000000007</v>
      </c>
      <c r="K52" s="15">
        <v>30.388000000000002</v>
      </c>
      <c r="L52" s="15">
        <v>31.3</v>
      </c>
    </row>
    <row r="53" spans="1:12" x14ac:dyDescent="0.2">
      <c r="A53" s="34" t="s">
        <v>11</v>
      </c>
      <c r="B53" s="8">
        <f t="shared" ref="B53:B64" si="7">SUM(F53:L53)</f>
        <v>14.488</v>
      </c>
      <c r="C53" s="30"/>
      <c r="F53" s="15">
        <v>1.9</v>
      </c>
      <c r="G53" s="15">
        <v>1.9570000000000001</v>
      </c>
      <c r="H53" s="15">
        <v>2.0150000000000001</v>
      </c>
      <c r="I53" s="15">
        <v>2.0760000000000001</v>
      </c>
      <c r="J53" s="15">
        <v>2.1379999999999999</v>
      </c>
      <c r="K53" s="15">
        <v>2.202</v>
      </c>
      <c r="L53" s="15">
        <v>2.2000000000000002</v>
      </c>
    </row>
    <row r="54" spans="1:12" x14ac:dyDescent="0.2">
      <c r="A54" s="34" t="s">
        <v>10</v>
      </c>
      <c r="B54" s="8">
        <f t="shared" si="7"/>
        <v>7.6660000000000004</v>
      </c>
      <c r="C54" s="30"/>
      <c r="F54" s="15">
        <v>1</v>
      </c>
      <c r="G54" s="15">
        <v>1.03</v>
      </c>
      <c r="H54" s="15">
        <v>1.06</v>
      </c>
      <c r="I54" s="15">
        <v>1.0920000000000001</v>
      </c>
      <c r="J54" s="15">
        <v>1.125</v>
      </c>
      <c r="K54" s="15">
        <v>1.159</v>
      </c>
      <c r="L54" s="15">
        <v>1.2</v>
      </c>
    </row>
    <row r="55" spans="1:12" x14ac:dyDescent="0.2">
      <c r="A55" s="34" t="s">
        <v>12</v>
      </c>
      <c r="B55" s="8">
        <f t="shared" si="7"/>
        <v>30.573543240000003</v>
      </c>
      <c r="C55" s="30"/>
      <c r="F55" s="15">
        <v>4</v>
      </c>
      <c r="G55" s="15">
        <v>4.12</v>
      </c>
      <c r="H55" s="15">
        <v>4.2435999999999998</v>
      </c>
      <c r="I55" s="15">
        <v>4.370908</v>
      </c>
      <c r="J55" s="15">
        <v>4.5020352400000005</v>
      </c>
      <c r="K55" s="15">
        <v>4.6369999999999996</v>
      </c>
      <c r="L55" s="15">
        <v>4.7</v>
      </c>
    </row>
    <row r="56" spans="1:12" x14ac:dyDescent="0.2">
      <c r="A56" s="34" t="s">
        <v>25</v>
      </c>
      <c r="B56" s="8">
        <f t="shared" si="7"/>
        <v>170.096</v>
      </c>
      <c r="C56" s="30"/>
      <c r="F56" s="15">
        <v>22.2</v>
      </c>
      <c r="G56" s="15">
        <v>22.866</v>
      </c>
      <c r="H56" s="15">
        <v>23.550999999999998</v>
      </c>
      <c r="I56" s="15">
        <v>24.257999999999999</v>
      </c>
      <c r="J56" s="15">
        <v>24.986000000000001</v>
      </c>
      <c r="K56" s="15">
        <v>25.734999999999999</v>
      </c>
      <c r="L56" s="15">
        <v>26.5</v>
      </c>
    </row>
    <row r="57" spans="1:12" x14ac:dyDescent="0.2">
      <c r="A57" s="34" t="s">
        <v>26</v>
      </c>
      <c r="B57" s="8">
        <f t="shared" si="7"/>
        <v>45.909000000000006</v>
      </c>
      <c r="C57" s="30"/>
      <c r="F57" s="15">
        <v>6</v>
      </c>
      <c r="G57" s="15">
        <v>6.18</v>
      </c>
      <c r="H57" s="15">
        <v>6.3650000000000002</v>
      </c>
      <c r="I57" s="15">
        <v>6.556</v>
      </c>
      <c r="J57" s="15">
        <v>6.7530000000000001</v>
      </c>
      <c r="K57" s="15">
        <v>6.9550000000000001</v>
      </c>
      <c r="L57" s="15">
        <v>7.1</v>
      </c>
    </row>
    <row r="58" spans="1:12" x14ac:dyDescent="0.2">
      <c r="A58" s="34" t="s">
        <v>13</v>
      </c>
      <c r="B58" s="8">
        <f t="shared" si="7"/>
        <v>32.314</v>
      </c>
      <c r="C58" s="30"/>
      <c r="F58" s="15">
        <v>4.2229999999999999</v>
      </c>
      <c r="G58" s="15">
        <v>4.3490000000000002</v>
      </c>
      <c r="H58" s="15">
        <v>4.4800000000000004</v>
      </c>
      <c r="I58" s="15">
        <v>4.6139999999999999</v>
      </c>
      <c r="J58" s="15">
        <v>4.7530000000000001</v>
      </c>
      <c r="K58" s="15">
        <v>4.8949999999999996</v>
      </c>
      <c r="L58" s="15">
        <v>5</v>
      </c>
    </row>
    <row r="59" spans="1:12" x14ac:dyDescent="0.2">
      <c r="A59" s="34" t="s">
        <v>66</v>
      </c>
      <c r="B59" s="8">
        <f t="shared" si="7"/>
        <v>8.4009999999999998</v>
      </c>
      <c r="C59" s="30"/>
      <c r="F59" s="15"/>
      <c r="G59" s="15">
        <v>1.3</v>
      </c>
      <c r="H59" s="15">
        <v>1.339</v>
      </c>
      <c r="I59" s="15">
        <v>1.379</v>
      </c>
      <c r="J59" s="15">
        <v>1.42</v>
      </c>
      <c r="K59" s="15">
        <v>1.4630000000000001</v>
      </c>
      <c r="L59" s="15">
        <v>1.5</v>
      </c>
    </row>
    <row r="60" spans="1:12" x14ac:dyDescent="0.2">
      <c r="A60" s="34" t="s">
        <v>14</v>
      </c>
      <c r="B60" s="8">
        <f t="shared" si="7"/>
        <v>3.8335679050000002</v>
      </c>
      <c r="C60" s="30"/>
      <c r="F60" s="15">
        <v>0.5</v>
      </c>
      <c r="G60" s="15">
        <v>0.51500000000000001</v>
      </c>
      <c r="H60" s="15">
        <v>0.53044999999999998</v>
      </c>
      <c r="I60" s="15">
        <v>0.5463635</v>
      </c>
      <c r="J60" s="15">
        <v>0.56275440500000007</v>
      </c>
      <c r="K60" s="15">
        <v>0.57899999999999996</v>
      </c>
      <c r="L60" s="15">
        <v>0.6</v>
      </c>
    </row>
    <row r="61" spans="1:12" x14ac:dyDescent="0.2">
      <c r="A61" s="34" t="s">
        <v>15</v>
      </c>
      <c r="B61" s="8">
        <f t="shared" si="7"/>
        <v>78.824098843000016</v>
      </c>
      <c r="C61" s="30"/>
      <c r="F61" s="15">
        <v>10.3</v>
      </c>
      <c r="G61" s="15">
        <v>10.609000000000002</v>
      </c>
      <c r="H61" s="15">
        <v>10.927270000000002</v>
      </c>
      <c r="I61" s="15">
        <v>11.255088100000002</v>
      </c>
      <c r="J61" s="15">
        <v>11.592740743000002</v>
      </c>
      <c r="K61" s="15">
        <v>11.94</v>
      </c>
      <c r="L61" s="15">
        <v>12.2</v>
      </c>
    </row>
    <row r="62" spans="1:12" x14ac:dyDescent="0.2">
      <c r="A62" s="34" t="s">
        <v>16</v>
      </c>
      <c r="B62" s="8">
        <f t="shared" si="7"/>
        <v>101.69999999999999</v>
      </c>
      <c r="C62" s="30"/>
      <c r="F62" s="15">
        <v>17.3</v>
      </c>
      <c r="G62" s="15">
        <v>15</v>
      </c>
      <c r="H62" s="15">
        <v>16</v>
      </c>
      <c r="I62" s="15">
        <v>15</v>
      </c>
      <c r="J62" s="15">
        <v>6</v>
      </c>
      <c r="K62" s="15">
        <v>16</v>
      </c>
      <c r="L62" s="15">
        <v>16.399999999999999</v>
      </c>
    </row>
    <row r="63" spans="1:12" x14ac:dyDescent="0.2">
      <c r="A63" s="34" t="s">
        <v>17</v>
      </c>
      <c r="B63" s="8">
        <f t="shared" si="7"/>
        <v>69.3</v>
      </c>
      <c r="C63" s="30"/>
      <c r="F63" s="15">
        <v>9.6</v>
      </c>
      <c r="G63" s="15">
        <v>8.6999999999999993</v>
      </c>
      <c r="H63" s="15">
        <v>9.6999999999999993</v>
      </c>
      <c r="I63" s="15">
        <v>11.7</v>
      </c>
      <c r="J63" s="15">
        <v>8.4</v>
      </c>
      <c r="K63" s="15">
        <v>13.6</v>
      </c>
      <c r="L63" s="15">
        <v>7.6</v>
      </c>
    </row>
    <row r="64" spans="1:12" x14ac:dyDescent="0.2">
      <c r="A64" s="34" t="s">
        <v>18</v>
      </c>
      <c r="B64" s="8">
        <f t="shared" si="7"/>
        <v>66</v>
      </c>
      <c r="C64" s="30"/>
      <c r="F64" s="15">
        <v>10.5</v>
      </c>
      <c r="G64" s="15">
        <v>9</v>
      </c>
      <c r="H64" s="15">
        <v>8.5</v>
      </c>
      <c r="I64" s="15">
        <v>10.199999999999999</v>
      </c>
      <c r="J64" s="15">
        <v>8.4</v>
      </c>
      <c r="K64" s="15">
        <v>11.8</v>
      </c>
      <c r="L64" s="15">
        <v>7.6</v>
      </c>
    </row>
    <row r="65" spans="1:13" ht="16" x14ac:dyDescent="0.2">
      <c r="A65" s="34"/>
      <c r="B65" s="23"/>
      <c r="C65" s="31"/>
      <c r="D65" s="10"/>
      <c r="E65" s="11"/>
      <c r="F65" s="45">
        <f t="shared" ref="F65:L65" si="8">SUM(F52:F64)</f>
        <v>94.522999999999996</v>
      </c>
      <c r="G65" s="45">
        <f t="shared" si="8"/>
        <v>112.62599999999999</v>
      </c>
      <c r="H65" s="45">
        <f t="shared" si="8"/>
        <v>116.52132</v>
      </c>
      <c r="I65" s="45">
        <f t="shared" si="8"/>
        <v>121.69165960000001</v>
      </c>
      <c r="J65" s="45">
        <f t="shared" si="8"/>
        <v>110.13615938800004</v>
      </c>
      <c r="K65" s="45">
        <f t="shared" si="8"/>
        <v>131.35299999999998</v>
      </c>
      <c r="L65" s="45">
        <f t="shared" si="8"/>
        <v>123.89999999999998</v>
      </c>
    </row>
    <row r="66" spans="1:13" ht="16" x14ac:dyDescent="0.2">
      <c r="B66" s="24"/>
      <c r="C66" s="31"/>
      <c r="D66" s="10"/>
      <c r="E66" s="11"/>
      <c r="F66" s="46"/>
      <c r="G66" s="47"/>
      <c r="H66" s="47"/>
      <c r="I66" s="47"/>
      <c r="J66" s="47"/>
      <c r="K66" s="13"/>
    </row>
    <row r="67" spans="1:13" ht="16" x14ac:dyDescent="0.2">
      <c r="B67" s="23"/>
      <c r="C67" s="31"/>
      <c r="D67" s="10"/>
      <c r="E67" s="17" t="s">
        <v>31</v>
      </c>
      <c r="F67" s="48">
        <f>F65+F32+F17</f>
        <v>337.923</v>
      </c>
      <c r="G67" s="48">
        <f t="shared" ref="G67:L67" si="9">G65+G32+G17</f>
        <v>308.02600000000001</v>
      </c>
      <c r="H67" s="48">
        <f t="shared" si="9"/>
        <v>343.52132</v>
      </c>
      <c r="I67" s="48">
        <f t="shared" si="9"/>
        <v>413.89165960000003</v>
      </c>
      <c r="J67" s="48">
        <f t="shared" si="9"/>
        <v>299.03615938800004</v>
      </c>
      <c r="K67" s="48">
        <f t="shared" si="9"/>
        <v>479.05299999999994</v>
      </c>
      <c r="L67" s="48">
        <f t="shared" si="9"/>
        <v>271.2</v>
      </c>
      <c r="M67" s="49"/>
    </row>
    <row r="68" spans="1:13" s="4" customFormat="1" x14ac:dyDescent="0.2">
      <c r="A68" s="12"/>
      <c r="B68" s="38"/>
      <c r="C68" s="14"/>
      <c r="D68" s="14"/>
      <c r="E68" s="13"/>
      <c r="G68"/>
      <c r="H68"/>
      <c r="I68"/>
      <c r="J68"/>
    </row>
    <row r="70" spans="1:13" x14ac:dyDescent="0.2">
      <c r="F70"/>
    </row>
    <row r="71" spans="1:13" x14ac:dyDescent="0.2">
      <c r="F71"/>
    </row>
    <row r="72" spans="1:13" x14ac:dyDescent="0.2">
      <c r="F72"/>
    </row>
  </sheetData>
  <sheetProtection sheet="1" objects="1" scenarios="1"/>
  <sortState ref="A21:O36">
    <sortCondition ref="D21:D36"/>
  </sortState>
  <printOptions horizontalCentered="1" headings="1" gridLines="1"/>
  <pageMargins left="0.25" right="0.25" top="0.5" bottom="0.5" header="0.05" footer="0.3"/>
  <pageSetup scale="66" orientation="portrait" r:id="rId1"/>
  <headerFooter>
    <oddHeader>&amp;C&amp;16Capital Improvement Plan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CIP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Fletcher</dc:creator>
  <cp:lastModifiedBy>Corallie Gines _ Staff - Communications</cp:lastModifiedBy>
  <cp:lastPrinted>2018-05-15T18:39:51Z</cp:lastPrinted>
  <dcterms:created xsi:type="dcterms:W3CDTF">2016-04-08T10:43:21Z</dcterms:created>
  <dcterms:modified xsi:type="dcterms:W3CDTF">2018-09-27T20:28:04Z</dcterms:modified>
</cp:coreProperties>
</file>